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4E48D301-3650-4A67-8C2F-2B0BB39986D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G1" i="1" l="1"/>
  <c r="B27" i="1" l="1"/>
  <c r="C26" i="1"/>
  <c r="C30" i="1" s="1"/>
  <c r="E29" i="1" l="1"/>
  <c r="D10" i="1"/>
  <c r="B31" i="1"/>
  <c r="B38" i="1" s="1"/>
  <c r="C28" i="1"/>
  <c r="C37" i="1" l="1"/>
  <c r="D32" i="1"/>
  <c r="E32" i="1"/>
  <c r="B33" i="1"/>
  <c r="B35" i="1"/>
  <c r="B12" i="1"/>
  <c r="D12" i="1" s="1"/>
  <c r="A16" i="1" s="1"/>
  <c r="D11" i="1"/>
  <c r="A15" i="1" s="1"/>
  <c r="C36" i="1"/>
  <c r="D29" i="1"/>
  <c r="C33" i="1"/>
  <c r="G23" i="1" l="1"/>
  <c r="A40" i="1"/>
  <c r="A41" i="1"/>
</calcChain>
</file>

<file path=xl/sharedStrings.xml><?xml version="1.0" encoding="utf-8"?>
<sst xmlns="http://schemas.openxmlformats.org/spreadsheetml/2006/main" count="35" uniqueCount="31">
  <si>
    <t>Testgenauigkeit</t>
  </si>
  <si>
    <t>Durchgeführte Tests:</t>
  </si>
  <si>
    <t>Positive Testresultate</t>
  </si>
  <si>
    <t>=</t>
  </si>
  <si>
    <t>Erkrankte</t>
  </si>
  <si>
    <t>Gesunde</t>
  </si>
  <si>
    <t>Erkrankte:</t>
  </si>
  <si>
    <t>Total Testergebnis</t>
  </si>
  <si>
    <t>Testresultat = richtig positiv</t>
  </si>
  <si>
    <t>Testresultat = falsch positiv</t>
  </si>
  <si>
    <t>Total positiv getestet</t>
  </si>
  <si>
    <t>Testresultat = richtig negativ</t>
  </si>
  <si>
    <t>Testresultat = falsch negativ</t>
  </si>
  <si>
    <t>Total negativ getestet</t>
  </si>
  <si>
    <t>Total</t>
  </si>
  <si>
    <t>Richtig positiv getestet</t>
  </si>
  <si>
    <t>Falsch positiv getestet</t>
  </si>
  <si>
    <t>Richtig negativ getestet</t>
  </si>
  <si>
    <t>Quelle:</t>
  </si>
  <si>
    <t>https://www.amboss.com/de/wissen/Medizinische_Statistik_und_Testtheorie</t>
  </si>
  <si>
    <t>Berechnung mit Anzahl angenommenen oder bekannten Erkrankten</t>
  </si>
  <si>
    <t>Richtig positive Tests</t>
  </si>
  <si>
    <t>Falsch positive Tests</t>
  </si>
  <si>
    <t>Paulus Vögeli</t>
  </si>
  <si>
    <t>p.voegeli@gmx.ch</t>
  </si>
  <si>
    <t>www.klangtor.ch</t>
  </si>
  <si>
    <t>Sensitivität %</t>
  </si>
  <si>
    <t>Spezifität %</t>
  </si>
  <si>
    <t>Falsch negativ getestet</t>
  </si>
  <si>
    <t>Genauigkeit der negativen Testresultate</t>
  </si>
  <si>
    <t>Genauigkeit der positiven Testresultate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</si>
</sst>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Helvetica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0" fontId="7" fillId="0" borderId="10" xfId="0" applyNumberFormat="1" applyFont="1" applyBorder="1" applyAlignment="1">
      <alignment horizontal="center"/>
    </xf>
    <xf numFmtId="0" fontId="0" fillId="0" borderId="3" xfId="0" applyBorder="1"/>
    <xf numFmtId="0" fontId="0" fillId="0" borderId="6" xfId="0" quotePrefix="1" applyBorder="1" applyAlignment="1">
      <alignment horizontal="left"/>
    </xf>
    <xf numFmtId="0" fontId="0" fillId="0" borderId="9" xfId="0" quotePrefix="1" applyBorder="1" applyAlignment="1">
      <alignment horizontal="left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2" fillId="0" borderId="0" xfId="2"/>
    <xf numFmtId="0" fontId="8" fillId="0" borderId="0" xfId="0" applyFont="1"/>
    <xf numFmtId="0" fontId="0" fillId="0" borderId="12" xfId="0" quotePrefix="1" applyBorder="1" applyAlignment="1">
      <alignment horizontal="left"/>
    </xf>
    <xf numFmtId="165" fontId="0" fillId="2" borderId="12" xfId="1" applyNumberFormat="1" applyFont="1" applyFill="1" applyBorder="1" applyAlignment="1" applyProtection="1">
      <alignment horizontal="center"/>
      <protection locked="0"/>
    </xf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0" fillId="2" borderId="2" xfId="1" applyNumberFormat="1" applyFont="1" applyFill="1" applyBorder="1" applyAlignment="1" applyProtection="1">
      <alignment horizontal="center"/>
      <protection locked="0"/>
    </xf>
    <xf numFmtId="165" fontId="0" fillId="0" borderId="2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0" fontId="9" fillId="0" borderId="0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0" fontId="6" fillId="0" borderId="6" xfId="0" applyFont="1" applyBorder="1"/>
    <xf numFmtId="43" fontId="0" fillId="2" borderId="12" xfId="1" applyNumberFormat="1" applyFont="1" applyFill="1" applyBorder="1" applyAlignment="1" applyProtection="1">
      <alignment horizontal="center"/>
      <protection locked="0"/>
    </xf>
    <xf numFmtId="0" fontId="2" fillId="0" borderId="0" xfId="2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/>
    <xf numFmtId="4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14" xfId="0" quotePrefix="1" applyBorder="1" applyAlignment="1">
      <alignment horizontal="left"/>
    </xf>
    <xf numFmtId="0" fontId="0" fillId="0" borderId="15" xfId="0" quotePrefix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4" fillId="0" borderId="16" xfId="0" quotePrefix="1" applyFont="1" applyBorder="1" applyAlignment="1">
      <alignment horizontal="left"/>
    </xf>
    <xf numFmtId="165" fontId="4" fillId="0" borderId="17" xfId="1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0" fontId="4" fillId="0" borderId="20" xfId="0" quotePrefix="1" applyFont="1" applyBorder="1" applyAlignment="1">
      <alignment horizontal="left"/>
    </xf>
    <xf numFmtId="165" fontId="4" fillId="0" borderId="21" xfId="1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0" fontId="10" fillId="0" borderId="24" xfId="0" quotePrefix="1" applyFont="1" applyBorder="1" applyAlignment="1">
      <alignment horizontal="left"/>
    </xf>
    <xf numFmtId="165" fontId="10" fillId="0" borderId="25" xfId="1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10" fontId="10" fillId="0" borderId="27" xfId="0" applyNumberFormat="1" applyFont="1" applyBorder="1" applyAlignment="1">
      <alignment horizontal="center"/>
    </xf>
    <xf numFmtId="0" fontId="0" fillId="0" borderId="0" xfId="0" quotePrefix="1" applyFont="1" applyAlignment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05159483452588E-2"/>
          <c:y val="8.3428403758438643E-2"/>
          <c:w val="0.91707234883799293"/>
          <c:h val="0.8118994839798731"/>
        </c:manualLayout>
      </c:layout>
      <c:barChart>
        <c:barDir val="col"/>
        <c:grouping val="clustered"/>
        <c:varyColors val="0"/>
        <c:ser>
          <c:idx val="0"/>
          <c:order val="0"/>
          <c:tx>
            <c:v>Erkrankte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Tabelle1!$B$26</c:f>
              <c:numCache>
                <c:formatCode>_ * #,##0_ ;_ * \-#,##0_ ;_ * "-"??_ ;_ @_ </c:formatCode>
                <c:ptCount val="1"/>
                <c:pt idx="0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C-468C-8C96-25007AACF77C}"/>
            </c:ext>
          </c:extLst>
        </c:ser>
        <c:ser>
          <c:idx val="1"/>
          <c:order val="1"/>
          <c:tx>
            <c:strRef>
              <c:f>Tabelle1!$A$40</c:f>
              <c:strCache>
                <c:ptCount val="1"/>
                <c:pt idx="0">
                  <c:v>Richtig positiv 50.69%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Tabelle1!$B$27</c:f>
              <c:numCache>
                <c:formatCode>_ * #,##0.0_ ;_ * \-#,##0.0_ ;_ * "-"??_ ;_ @_ </c:formatCode>
                <c:ptCount val="1"/>
                <c:pt idx="0">
                  <c:v>897.30000000000007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C-468C-8C96-25007AACF77C}"/>
            </c:ext>
          </c:extLst>
        </c:ser>
        <c:ser>
          <c:idx val="2"/>
          <c:order val="2"/>
          <c:tx>
            <c:strRef>
              <c:f>Tabelle1!$A$41</c:f>
              <c:strCache>
                <c:ptCount val="1"/>
                <c:pt idx="0">
                  <c:v>Falsch positiv 49.31%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Tabelle1!$C$28</c:f>
              <c:numCache>
                <c:formatCode>_ * #,##0.0_ ;_ * \-#,##0.0_ ;_ * "-"??_ ;_ @_ </c:formatCode>
                <c:ptCount val="1"/>
                <c:pt idx="0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C-468C-8C96-25007AACF77C}"/>
            </c:ext>
          </c:extLst>
        </c:ser>
        <c:ser>
          <c:idx val="3"/>
          <c:order val="3"/>
          <c:tx>
            <c:v>Total positiv getestet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Tabelle1!$D$29</c:f>
              <c:numCache>
                <c:formatCode>_ * #,##0_ ;_ * \-#,##0_ ;_ * "-"??_ ;_ @_ </c:formatCode>
                <c:ptCount val="1"/>
                <c:pt idx="0">
                  <c:v>1770.3000000000002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C-468C-8C96-25007AACF7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7964608"/>
        <c:axId val="1047971168"/>
      </c:barChart>
      <c:catAx>
        <c:axId val="1047964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7971168"/>
        <c:crosses val="autoZero"/>
        <c:auto val="1"/>
        <c:lblAlgn val="ctr"/>
        <c:lblOffset val="100"/>
        <c:noMultiLvlLbl val="0"/>
      </c:catAx>
      <c:valAx>
        <c:axId val="104797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79646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05159483452588E-2"/>
          <c:y val="8.3428403758438643E-2"/>
          <c:w val="0.91707234883799293"/>
          <c:h val="0.8118994839798731"/>
        </c:manualLayout>
      </c:layout>
      <c:barChart>
        <c:barDir val="col"/>
        <c:grouping val="clustered"/>
        <c:varyColors val="0"/>
        <c:ser>
          <c:idx val="0"/>
          <c:order val="0"/>
          <c:tx>
            <c:v>Erkrankte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Tabelle1!$B$10</c:f>
              <c:numCache>
                <c:formatCode>_ * #,##0_ ;_ * \-#,##0_ ;_ * "-"??_ ;_ @_ </c:formatCode>
                <c:ptCount val="1"/>
                <c:pt idx="0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6-4867-983A-3B92BFE0392D}"/>
            </c:ext>
          </c:extLst>
        </c:ser>
        <c:ser>
          <c:idx val="1"/>
          <c:order val="1"/>
          <c:tx>
            <c:strRef>
              <c:f>Tabelle1!$A$15</c:f>
              <c:strCache>
                <c:ptCount val="1"/>
                <c:pt idx="0">
                  <c:v>Richtig positiv 50.69%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Tabelle1!$B$11</c:f>
              <c:numCache>
                <c:formatCode>_ * #,##0_ ;_ * \-#,##0_ ;_ * "-"??_ ;_ @_ </c:formatCode>
                <c:ptCount val="1"/>
                <c:pt idx="0">
                  <c:v>897.30000000000007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6-4867-983A-3B92BFE0392D}"/>
            </c:ext>
          </c:extLst>
        </c:ser>
        <c:ser>
          <c:idx val="2"/>
          <c:order val="2"/>
          <c:tx>
            <c:strRef>
              <c:f>Tabelle1!$A$16</c:f>
              <c:strCache>
                <c:ptCount val="1"/>
                <c:pt idx="0">
                  <c:v>Falsch positiv 49.31%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Tabelle1!$B$12</c:f>
              <c:numCache>
                <c:formatCode>_ * #,##0_ ;_ * \-#,##0_ ;_ * "-"??_ ;_ @_ </c:formatCode>
                <c:ptCount val="1"/>
                <c:pt idx="0">
                  <c:v>872.69999999999993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6-4867-983A-3B92BFE0392D}"/>
            </c:ext>
          </c:extLst>
        </c:ser>
        <c:ser>
          <c:idx val="3"/>
          <c:order val="3"/>
          <c:tx>
            <c:v>Total positiv getestet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Tabelle1!$B$8</c:f>
              <c:numCache>
                <c:formatCode>_ * #,##0_ ;_ * \-#,##0_ ;_ * "-"??_ ;_ @_ </c:formatCode>
                <c:ptCount val="1"/>
                <c:pt idx="0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6-4867-983A-3B92BFE039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7964608"/>
        <c:axId val="1047971168"/>
      </c:barChart>
      <c:catAx>
        <c:axId val="1047964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7971168"/>
        <c:crosses val="autoZero"/>
        <c:auto val="1"/>
        <c:lblAlgn val="ctr"/>
        <c:lblOffset val="100"/>
        <c:noMultiLvlLbl val="0"/>
      </c:catAx>
      <c:valAx>
        <c:axId val="104797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79646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384956</xdr:colOff>
      <xdr:row>21</xdr:row>
      <xdr:rowOff>139309</xdr:rowOff>
    </xdr:from>
    <xdr:to>
      <xdr:col>14</xdr:col>
      <xdr:colOff>266699</xdr:colOff>
      <xdr:row>42</xdr:row>
      <xdr:rowOff>78154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F17E922-6A51-458D-BE94-ACF56C4DE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381000</xdr:colOff>
      <xdr:row>0</xdr:row>
      <xdr:rowOff>40005</xdr:rowOff>
    </xdr:from>
    <xdr:to>
      <xdr:col>14</xdr:col>
      <xdr:colOff>231775</xdr:colOff>
      <xdr:row>19</xdr:row>
      <xdr:rowOff>65210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E0A5124-FDA2-4696-AB2C-40A58B688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ngtor.ch/" TargetMode="External"/><Relationship Id="rId2" Type="http://schemas.openxmlformats.org/officeDocument/2006/relationships/hyperlink" Target="mailto:p.voegeli@gmx.ch" TargetMode="External"/><Relationship Id="rId1" Type="http://schemas.openxmlformats.org/officeDocument/2006/relationships/hyperlink" Target="https://www.amboss.com/de/wissen/Medizinische_Statistik_und_Testtheori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view="pageBreakPreview" zoomScale="80" zoomScaleNormal="60" zoomScaleSheetLayoutView="80" workbookViewId="0">
      <selection activeCell="B3" sqref="B3"/>
    </sheetView>
  </sheetViews>
  <sheetFormatPr baseColWidth="10" defaultRowHeight="15" x14ac:dyDescent="0.25"/>
  <cols>
    <col min="1" max="1" width="29.7109375" customWidth="1"/>
    <col min="2" max="3" width="15.140625" customWidth="1"/>
    <col min="4" max="4" width="21.28515625" bestFit="1" customWidth="1"/>
    <col min="5" max="5" width="17.28515625" bestFit="1" customWidth="1"/>
    <col min="7" max="12" width="15.140625" customWidth="1"/>
    <col min="13" max="13" width="13.7109375" customWidth="1"/>
    <col min="14" max="14" width="16.42578125" customWidth="1"/>
    <col min="15" max="15" width="7.42578125" customWidth="1"/>
  </cols>
  <sheetData>
    <row r="1" spans="1:14" ht="26.25" x14ac:dyDescent="0.4">
      <c r="A1" s="1" t="s">
        <v>0</v>
      </c>
      <c r="G1" s="64" t="str">
        <f>+"Testgenauigkeit: Sensitivität = "&amp;B$3&amp;"%, Spezifität = "&amp;B4&amp;"%, Anzahl Tests: "&amp;B$5&amp;", Erkrankte: "&amp;B10&amp;", Total positiv getestet: "&amp;B8</f>
        <v>Testgenauigkeit: Sensitivität = 99.7%, Spezifität = 97%, Anzahl Tests: 30000, Erkrankte: 900, Total positiv getestet: 1770</v>
      </c>
      <c r="H1" s="64"/>
      <c r="I1" s="64"/>
      <c r="J1" s="64"/>
      <c r="K1" s="64"/>
      <c r="L1" s="64"/>
      <c r="M1" s="64"/>
      <c r="N1" s="64"/>
    </row>
    <row r="3" spans="1:14" x14ac:dyDescent="0.25">
      <c r="A3" s="23" t="s">
        <v>26</v>
      </c>
      <c r="B3" s="42">
        <v>99.7</v>
      </c>
      <c r="C3" s="2" t="s">
        <v>30</v>
      </c>
      <c r="D3" s="3"/>
      <c r="E3" s="3"/>
    </row>
    <row r="4" spans="1:14" x14ac:dyDescent="0.25">
      <c r="A4" s="23" t="s">
        <v>27</v>
      </c>
      <c r="B4" s="42">
        <v>97</v>
      </c>
      <c r="C4" s="2" t="s">
        <v>29</v>
      </c>
      <c r="D4" s="3"/>
      <c r="E4" s="3"/>
    </row>
    <row r="5" spans="1:14" x14ac:dyDescent="0.25">
      <c r="A5" s="23" t="s">
        <v>1</v>
      </c>
      <c r="B5" s="24">
        <v>30000</v>
      </c>
      <c r="C5" s="3"/>
      <c r="D5" s="3"/>
      <c r="E5" s="3"/>
    </row>
    <row r="6" spans="1:14" x14ac:dyDescent="0.25">
      <c r="A6" s="49"/>
      <c r="B6" s="49"/>
      <c r="C6" s="3"/>
      <c r="D6" s="3"/>
      <c r="E6" s="3"/>
    </row>
    <row r="7" spans="1:14" x14ac:dyDescent="0.25">
      <c r="A7" s="50"/>
      <c r="B7" s="50"/>
      <c r="C7" s="3"/>
      <c r="D7" s="3"/>
      <c r="E7" s="3"/>
    </row>
    <row r="8" spans="1:14" x14ac:dyDescent="0.25">
      <c r="A8" s="23" t="s">
        <v>2</v>
      </c>
      <c r="B8" s="24">
        <v>1770</v>
      </c>
      <c r="C8" s="3"/>
      <c r="D8" s="3"/>
      <c r="E8" s="3"/>
    </row>
    <row r="9" spans="1:14" ht="15.75" thickBot="1" x14ac:dyDescent="0.3">
      <c r="A9" s="2"/>
      <c r="B9" s="3"/>
      <c r="C9" s="3"/>
      <c r="D9" s="3"/>
      <c r="E9" s="3"/>
    </row>
    <row r="10" spans="1:14" ht="19.5" thickTop="1" x14ac:dyDescent="0.3">
      <c r="A10" s="52" t="s">
        <v>4</v>
      </c>
      <c r="B10" s="53">
        <f>+IF((1/100*B4*B5+B8-B5)/(1/100*B3+1/100*B4-1)&lt;0,0,IF((1/100*B4*B5+B8-B5)/(1/100*B3+1/100*B4-1)&gt;B5,B5,ROUND((1/100*B4*B5+B8-B5)/(1/100*B3+1/100*B4-1),0)))</f>
        <v>900</v>
      </c>
      <c r="C10" s="54" t="s">
        <v>3</v>
      </c>
      <c r="D10" s="55">
        <f>+B10/B$8</f>
        <v>0.50847457627118642</v>
      </c>
      <c r="E10" s="47"/>
    </row>
    <row r="11" spans="1:14" ht="18.75" x14ac:dyDescent="0.3">
      <c r="A11" s="56" t="s">
        <v>21</v>
      </c>
      <c r="B11" s="57">
        <f>+IF(B10=B5,B8,B10/100*B3)</f>
        <v>897.30000000000007</v>
      </c>
      <c r="C11" s="58" t="s">
        <v>3</v>
      </c>
      <c r="D11" s="59">
        <f>+B11/B$8</f>
        <v>0.50694915254237294</v>
      </c>
      <c r="E11" s="40"/>
    </row>
    <row r="12" spans="1:14" ht="21.75" thickBot="1" x14ac:dyDescent="0.4">
      <c r="A12" s="60" t="s">
        <v>22</v>
      </c>
      <c r="B12" s="61">
        <f>+IF(B10=B5,0,B8-B11)</f>
        <v>872.69999999999993</v>
      </c>
      <c r="C12" s="62" t="s">
        <v>3</v>
      </c>
      <c r="D12" s="63">
        <f>+B12/B$8</f>
        <v>0.49305084745762706</v>
      </c>
      <c r="E12" s="3"/>
    </row>
    <row r="13" spans="1:14" ht="16.5" thickTop="1" x14ac:dyDescent="0.25">
      <c r="A13" s="36"/>
      <c r="B13" s="37"/>
      <c r="C13" s="38"/>
      <c r="D13" s="39"/>
      <c r="E13" s="3"/>
    </row>
    <row r="14" spans="1:14" ht="15.75" x14ac:dyDescent="0.25">
      <c r="A14" s="36"/>
      <c r="B14" s="37"/>
      <c r="C14" s="38"/>
      <c r="D14" s="39"/>
      <c r="E14" s="3"/>
    </row>
    <row r="15" spans="1:14" ht="15.75" x14ac:dyDescent="0.25">
      <c r="A15" s="18" t="str">
        <f>+"Richtig positiv "&amp;TEXT(D11,"#0.00%")</f>
        <v>Richtig positiv 50.69%</v>
      </c>
      <c r="B15" s="37"/>
      <c r="C15" s="38"/>
      <c r="D15" s="39"/>
      <c r="E15" s="3"/>
    </row>
    <row r="16" spans="1:14" ht="15.75" x14ac:dyDescent="0.25">
      <c r="A16" s="23" t="str">
        <f>+"Falsch positiv "&amp;TEXT(D12,"#0.00%")</f>
        <v>Falsch positiv 49.31%</v>
      </c>
      <c r="B16" s="37"/>
      <c r="C16" s="38"/>
      <c r="D16" s="39"/>
      <c r="E16" s="3"/>
    </row>
    <row r="17" spans="1:14" ht="15.75" x14ac:dyDescent="0.25">
      <c r="A17" s="36"/>
      <c r="B17" s="37"/>
      <c r="C17" s="38"/>
      <c r="D17" s="39"/>
      <c r="E17" s="3"/>
    </row>
    <row r="18" spans="1:14" ht="15.75" x14ac:dyDescent="0.25">
      <c r="A18" s="36"/>
      <c r="B18" s="37"/>
      <c r="C18" s="38"/>
      <c r="D18" s="39"/>
      <c r="E18" s="3"/>
    </row>
    <row r="19" spans="1:14" ht="15.75" x14ac:dyDescent="0.25">
      <c r="A19" s="36"/>
      <c r="B19" s="37"/>
      <c r="C19" s="38"/>
      <c r="D19" s="39"/>
      <c r="E19" s="3"/>
    </row>
    <row r="20" spans="1:14" ht="15.75" x14ac:dyDescent="0.25">
      <c r="A20" s="36"/>
      <c r="B20" s="37"/>
      <c r="C20" s="38"/>
      <c r="D20" s="39"/>
      <c r="E20" s="3"/>
    </row>
    <row r="21" spans="1:14" ht="15.75" x14ac:dyDescent="0.25">
      <c r="A21" s="36"/>
      <c r="B21" s="37"/>
      <c r="C21" s="38"/>
      <c r="D21" s="39"/>
      <c r="E21" s="3"/>
    </row>
    <row r="22" spans="1:14" x14ac:dyDescent="0.25">
      <c r="A22" s="2"/>
      <c r="B22" s="4"/>
      <c r="C22" s="3"/>
      <c r="D22" s="3"/>
      <c r="E22" s="3"/>
    </row>
    <row r="23" spans="1:14" ht="21" x14ac:dyDescent="0.35">
      <c r="A23" s="51" t="s">
        <v>20</v>
      </c>
      <c r="B23" s="4"/>
      <c r="C23" s="3"/>
      <c r="D23" s="3"/>
      <c r="E23" s="3"/>
      <c r="G23" s="64" t="str">
        <f>+"Testgenauigkeit: Sensitivität = "&amp;B$3&amp;"%, Spezifität = "&amp;B4&amp;"%, Anzahl Tests: "&amp;B$5&amp;", Erkrankte: "&amp;B$26&amp;", Total positiv getestet: "&amp;D$29</f>
        <v>Testgenauigkeit: Sensitivität = 99.7%, Spezifität = 97%, Anzahl Tests: 30000, Erkrankte: 900, Total positiv getestet: 1770.3</v>
      </c>
      <c r="H23" s="64"/>
      <c r="I23" s="64"/>
      <c r="J23" s="64"/>
      <c r="K23" s="64"/>
      <c r="L23" s="64"/>
      <c r="M23" s="64"/>
      <c r="N23" s="64"/>
    </row>
    <row r="24" spans="1:14" x14ac:dyDescent="0.25">
      <c r="D24" s="3"/>
      <c r="E24" s="3"/>
    </row>
    <row r="25" spans="1:14" x14ac:dyDescent="0.25">
      <c r="B25" s="5" t="s">
        <v>4</v>
      </c>
      <c r="C25" s="5" t="s">
        <v>5</v>
      </c>
      <c r="D25" s="3"/>
      <c r="E25" s="3"/>
    </row>
    <row r="26" spans="1:14" ht="15.75" thickBot="1" x14ac:dyDescent="0.3">
      <c r="A26" s="6" t="s">
        <v>6</v>
      </c>
      <c r="B26" s="29">
        <v>900</v>
      </c>
      <c r="C26" s="30">
        <f>+B5-B26</f>
        <v>29100</v>
      </c>
      <c r="D26" s="30" t="s">
        <v>7</v>
      </c>
      <c r="E26" s="7" t="s">
        <v>0</v>
      </c>
      <c r="H26" s="2"/>
    </row>
    <row r="27" spans="1:14" x14ac:dyDescent="0.25">
      <c r="A27" s="8" t="s">
        <v>8</v>
      </c>
      <c r="B27" s="26">
        <f>+B26/100*B3</f>
        <v>897.30000000000007</v>
      </c>
      <c r="C27" s="26"/>
      <c r="D27" s="31"/>
      <c r="E27" s="9"/>
      <c r="I27" s="45"/>
    </row>
    <row r="28" spans="1:14" x14ac:dyDescent="0.25">
      <c r="A28" s="41" t="s">
        <v>9</v>
      </c>
      <c r="B28" s="27"/>
      <c r="C28" s="28">
        <f>+C26-C30</f>
        <v>873</v>
      </c>
      <c r="D28" s="32"/>
      <c r="E28" s="10"/>
      <c r="I28" s="46"/>
    </row>
    <row r="29" spans="1:14" ht="15.75" thickBot="1" x14ac:dyDescent="0.3">
      <c r="A29" s="11" t="s">
        <v>10</v>
      </c>
      <c r="B29" s="25"/>
      <c r="C29" s="25"/>
      <c r="D29" s="33">
        <f>+B27+C28</f>
        <v>1770.3000000000002</v>
      </c>
      <c r="E29" s="12">
        <f>+B27/(B27+C28)</f>
        <v>0.50686324351804779</v>
      </c>
      <c r="I29" s="46"/>
    </row>
    <row r="30" spans="1:14" x14ac:dyDescent="0.25">
      <c r="A30" s="13" t="s">
        <v>11</v>
      </c>
      <c r="B30" s="26"/>
      <c r="C30" s="26">
        <f>+C26/100*B4</f>
        <v>28227</v>
      </c>
      <c r="D30" s="31"/>
      <c r="E30" s="9"/>
    </row>
    <row r="31" spans="1:14" x14ac:dyDescent="0.25">
      <c r="A31" s="14" t="s">
        <v>12</v>
      </c>
      <c r="B31" s="27">
        <f>+B26-B27</f>
        <v>2.6999999999999318</v>
      </c>
      <c r="C31" s="27"/>
      <c r="D31" s="32"/>
      <c r="E31" s="10"/>
    </row>
    <row r="32" spans="1:14" ht="15.75" thickBot="1" x14ac:dyDescent="0.3">
      <c r="A32" s="15" t="s">
        <v>13</v>
      </c>
      <c r="B32" s="25"/>
      <c r="C32" s="25"/>
      <c r="D32" s="30">
        <f>+B31+C30</f>
        <v>28229.7</v>
      </c>
      <c r="E32" s="16">
        <f>+C30/(B31+C30)</f>
        <v>0.99990435605054251</v>
      </c>
    </row>
    <row r="33" spans="1:11" x14ac:dyDescent="0.25">
      <c r="A33" s="17" t="s">
        <v>14</v>
      </c>
      <c r="B33" s="34">
        <f>+B27+B31</f>
        <v>900</v>
      </c>
      <c r="C33" s="34">
        <f>+C28+C30</f>
        <v>29100</v>
      </c>
      <c r="D33" s="35"/>
      <c r="E33" s="3"/>
    </row>
    <row r="34" spans="1:11" x14ac:dyDescent="0.25">
      <c r="A34" s="18"/>
      <c r="B34" s="19"/>
      <c r="C34" s="19"/>
      <c r="D34" s="3"/>
      <c r="E34" s="47"/>
    </row>
    <row r="35" spans="1:11" x14ac:dyDescent="0.25">
      <c r="A35" s="18" t="s">
        <v>15</v>
      </c>
      <c r="B35" s="20">
        <f>+IF(B27=0,0,B27/(B27+B31))</f>
        <v>0.99700000000000011</v>
      </c>
      <c r="C35" s="19"/>
      <c r="D35" s="3"/>
      <c r="E35" s="3"/>
    </row>
    <row r="36" spans="1:11" x14ac:dyDescent="0.25">
      <c r="A36" s="18" t="s">
        <v>16</v>
      </c>
      <c r="B36" s="19"/>
      <c r="C36" s="20">
        <f>+IF(C28=0,0,C28/(C28+C30))</f>
        <v>0.03</v>
      </c>
      <c r="D36" s="3"/>
      <c r="E36" s="3"/>
    </row>
    <row r="37" spans="1:11" x14ac:dyDescent="0.25">
      <c r="A37" s="18" t="s">
        <v>17</v>
      </c>
      <c r="B37" s="19"/>
      <c r="C37" s="20">
        <f>+IF(C28=0,0,C30/(C28+C30))</f>
        <v>0.97</v>
      </c>
      <c r="D37" s="3"/>
      <c r="E37" s="3"/>
    </row>
    <row r="38" spans="1:11" x14ac:dyDescent="0.25">
      <c r="A38" s="23" t="s">
        <v>28</v>
      </c>
      <c r="B38" s="20">
        <f>+IF(B27=0,0,B31/(B27+B31))</f>
        <v>2.9999999999999242E-3</v>
      </c>
      <c r="C38" s="19"/>
      <c r="D38" s="3"/>
      <c r="E38" s="3"/>
    </row>
    <row r="40" spans="1:11" x14ac:dyDescent="0.25">
      <c r="A40" s="18" t="str">
        <f>+"Richtig positiv "&amp;TEXT(B27/D29,"#0.00%")</f>
        <v>Richtig positiv 50.69%</v>
      </c>
    </row>
    <row r="41" spans="1:11" x14ac:dyDescent="0.25">
      <c r="A41" s="23" t="str">
        <f>+"Falsch positiv "&amp;TEXT(C28/D29,"#0.00%")</f>
        <v>Falsch positiv 49.31%</v>
      </c>
      <c r="C41" s="48"/>
    </row>
    <row r="43" spans="1:11" x14ac:dyDescent="0.25">
      <c r="A43" t="s">
        <v>18</v>
      </c>
    </row>
    <row r="44" spans="1:11" x14ac:dyDescent="0.25">
      <c r="A44" s="21" t="s">
        <v>19</v>
      </c>
      <c r="K44" s="22"/>
    </row>
    <row r="51" spans="1:1" x14ac:dyDescent="0.25">
      <c r="A51" s="3" t="s">
        <v>23</v>
      </c>
    </row>
    <row r="52" spans="1:1" x14ac:dyDescent="0.25">
      <c r="A52" s="43" t="s">
        <v>24</v>
      </c>
    </row>
    <row r="53" spans="1:1" x14ac:dyDescent="0.25">
      <c r="A53" s="43" t="s">
        <v>25</v>
      </c>
    </row>
    <row r="54" spans="1:1" x14ac:dyDescent="0.25">
      <c r="A54" s="44">
        <v>44015</v>
      </c>
    </row>
  </sheetData>
  <sheetProtection algorithmName="SHA-512" hashValue="QD6GOZRsndLWQi6vF19Uz0eAK5j0eQzgTAIkEdSkKkC4P7uYC/jU4452Han88uYS0YmeAbtt2GguccFaslqnmA==" saltValue="N1Si16hOOE51R3pDw18I5A==" spinCount="100000" sheet="1" objects="1" selectLockedCells="1"/>
  <mergeCells count="2">
    <mergeCell ref="G23:N23"/>
    <mergeCell ref="G1:N1"/>
  </mergeCells>
  <hyperlinks>
    <hyperlink ref="A44" r:id="rId1" xr:uid="{3F361A6D-8FA9-4AC6-A4B7-E19CE6F1CE68}"/>
    <hyperlink ref="A52" r:id="rId2" xr:uid="{BCB71FA8-3CAC-44D1-8115-3C380D08868B}"/>
    <hyperlink ref="A53" r:id="rId3" xr:uid="{C715E994-5BEB-4D30-9CD7-618FDB0EC2B2}"/>
  </hyperlinks>
  <printOptions horizontalCentered="1" verticalCentered="1"/>
  <pageMargins left="0.27559055118110237" right="0.27559055118110237" top="0.59055118110236227" bottom="0.39370078740157483" header="0.31496062992125984" footer="0.31496062992125984"/>
  <pageSetup paperSize="9" scale="55" orientation="landscape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2020-09-13T05:43:03Z</dcterms:modified>
</cp:coreProperties>
</file>